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steigeree-my.sharepoint.com/personal/hendrik_steiger_ee/Documents/Documents/.PROJEKTID/24-4683 PUHATU/"/>
    </mc:Choice>
  </mc:AlternateContent>
  <xr:revisionPtr revIDLastSave="44" documentId="8_{9CDD4466-583F-4903-AD19-D781A47F23D9}" xr6:coauthVersionLast="47" xr6:coauthVersionMax="47" xr10:uidLastSave="{3356008E-4469-48BA-8F21-88CA6A80ED86}"/>
  <bookViews>
    <workbookView xWindow="-28920" yWindow="-165" windowWidth="29040" windowHeight="15720" activeTab="1" xr2:uid="{00000000-000D-0000-FFFF-FFFF00000000}"/>
  </bookViews>
  <sheets>
    <sheet name="Abi" sheetId="2" r:id="rId1"/>
    <sheet name="Arvutu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7" l="1"/>
  <c r="C4" i="7"/>
  <c r="H14" i="7"/>
  <c r="H13" i="7"/>
  <c r="H26" i="7" l="1"/>
  <c r="D26" i="7" s="1"/>
  <c r="H25" i="7"/>
  <c r="J25" i="7" s="1"/>
  <c r="D25" i="7" s="1"/>
  <c r="H24" i="7"/>
  <c r="D24" i="7" s="1"/>
  <c r="H23" i="7"/>
  <c r="D23" i="7" s="1"/>
  <c r="H22" i="7"/>
  <c r="D22" i="7" s="1"/>
  <c r="C13" i="7"/>
  <c r="C6" i="7"/>
  <c r="D6" i="7" s="1"/>
  <c r="D27" i="7" s="1"/>
  <c r="D28" i="7" l="1"/>
  <c r="C9" i="7"/>
  <c r="C23" i="7" l="1"/>
  <c r="E23" i="7" s="1"/>
  <c r="C28" i="7"/>
  <c r="E28" i="7" s="1"/>
  <c r="C27" i="7"/>
  <c r="E27" i="7" s="1"/>
  <c r="D12" i="7"/>
  <c r="C22" i="7"/>
  <c r="E22" i="7" s="1"/>
  <c r="D13" i="7" l="1"/>
  <c r="C25" i="7" s="1"/>
  <c r="E25" i="7" s="1"/>
  <c r="C26" i="7"/>
  <c r="E26" i="7" s="1"/>
  <c r="C24" i="7"/>
  <c r="E24" i="7" s="1"/>
  <c r="C32" i="7" l="1"/>
  <c r="D32" i="7" s="1"/>
</calcChain>
</file>

<file path=xl/sharedStrings.xml><?xml version="1.0" encoding="utf-8"?>
<sst xmlns="http://schemas.openxmlformats.org/spreadsheetml/2006/main" count="76" uniqueCount="50">
  <si>
    <t>Abikalkulaatori eesmärk</t>
  </si>
  <si>
    <t>Kuidas tabeleid täita?</t>
  </si>
  <si>
    <t>ARVUTUSKÄIK</t>
  </si>
  <si>
    <t>Osakeste teket vähendavaid meetmeid ei kasutata</t>
  </si>
  <si>
    <t>Protsess</t>
  </si>
  <si>
    <t>Saasteaine</t>
  </si>
  <si>
    <t>PM-sum</t>
  </si>
  <si>
    <t>Kogus (t/a)</t>
  </si>
  <si>
    <t>Kas künnist ületatakse?</t>
  </si>
  <si>
    <t>Vähelagunenud turvas</t>
  </si>
  <si>
    <t>Hästilagunenud turvas</t>
  </si>
  <si>
    <t>TURBATOOTMINE</t>
  </si>
  <si>
    <t>LÄHTEANDMED</t>
  </si>
  <si>
    <t>Varu maht, t</t>
  </si>
  <si>
    <t>Kokku</t>
  </si>
  <si>
    <t>Aastane kaevandamismäär, t/a</t>
  </si>
  <si>
    <r>
      <t>Aastane kaevandmismaht, m</t>
    </r>
    <r>
      <rPr>
        <vertAlign val="superscript"/>
        <sz val="12"/>
        <color theme="1"/>
        <rFont val="Times New Roman"/>
        <family val="1"/>
        <charset val="186"/>
      </rPr>
      <t>3</t>
    </r>
    <r>
      <rPr>
        <sz val="12"/>
        <color theme="1"/>
        <rFont val="Times New Roman"/>
        <family val="1"/>
        <charset val="186"/>
      </rPr>
      <t>/a</t>
    </r>
  </si>
  <si>
    <t>Freesimine</t>
  </si>
  <si>
    <t>Pööramine</t>
  </si>
  <si>
    <t>Vallitamine</t>
  </si>
  <si>
    <t>Vaakumkogumine</t>
  </si>
  <si>
    <t>Mehaaniline kogumine</t>
  </si>
  <si>
    <r>
      <t>PM-sum (kg/m</t>
    </r>
    <r>
      <rPr>
        <b/>
        <vertAlign val="superscript"/>
        <sz val="12"/>
        <color theme="1"/>
        <rFont val="Times New Roman"/>
        <family val="1"/>
        <charset val="186"/>
      </rPr>
      <t>3</t>
    </r>
    <r>
      <rPr>
        <b/>
        <sz val="12"/>
        <color theme="1"/>
        <rFont val="Times New Roman"/>
        <family val="1"/>
        <charset val="186"/>
      </rPr>
      <t>)</t>
    </r>
  </si>
  <si>
    <t>PM-sum (kg/ha)</t>
  </si>
  <si>
    <t>jah</t>
  </si>
  <si>
    <t>Eriheited</t>
  </si>
  <si>
    <t>KOKKU</t>
  </si>
  <si>
    <t>ei</t>
  </si>
  <si>
    <t>Tsükloni kasutusvariandid</t>
  </si>
  <si>
    <r>
      <t>Aastane töödeldav kogus, m</t>
    </r>
    <r>
      <rPr>
        <b/>
        <vertAlign val="superscript"/>
        <sz val="12"/>
        <color theme="1"/>
        <rFont val="Times New Roman"/>
        <family val="1"/>
        <charset val="186"/>
      </rPr>
      <t>3</t>
    </r>
    <r>
      <rPr>
        <b/>
        <sz val="12"/>
        <color theme="1"/>
        <rFont val="Times New Roman"/>
        <family val="1"/>
        <charset val="186"/>
      </rPr>
      <t>/a</t>
    </r>
  </si>
  <si>
    <t>Tsükloni efektiivus</t>
  </si>
  <si>
    <t>Arvutusmetoodika lähteandmed</t>
  </si>
  <si>
    <r>
      <t>Tootmisefektiivsus, m</t>
    </r>
    <r>
      <rPr>
        <vertAlign val="superscript"/>
        <sz val="12"/>
        <color theme="1"/>
        <rFont val="Times New Roman"/>
        <family val="1"/>
        <charset val="186"/>
      </rPr>
      <t>3</t>
    </r>
    <r>
      <rPr>
        <sz val="12"/>
        <color theme="1"/>
        <rFont val="Times New Roman"/>
        <family val="1"/>
        <charset val="186"/>
      </rPr>
      <t>/ha</t>
    </r>
  </si>
  <si>
    <t>Kasutatakse vaakumkogumisel osakeste heidet vähendavaid tsükloneid</t>
  </si>
  <si>
    <t>Heitkogus, t/a</t>
  </si>
  <si>
    <r>
      <t>Eriheide, kg/m</t>
    </r>
    <r>
      <rPr>
        <b/>
        <vertAlign val="superscript"/>
        <sz val="12"/>
        <color theme="1"/>
        <rFont val="Times New Roman"/>
        <family val="1"/>
        <charset val="186"/>
      </rPr>
      <t>3</t>
    </r>
  </si>
  <si>
    <r>
      <t>Erikaal, t/m</t>
    </r>
    <r>
      <rPr>
        <b/>
        <vertAlign val="superscript"/>
        <sz val="12"/>
        <color theme="1"/>
        <rFont val="Times New Roman"/>
        <family val="1"/>
        <charset val="186"/>
      </rPr>
      <t>3</t>
    </r>
  </si>
  <si>
    <t>Osakaal aastasest mahust, %</t>
  </si>
  <si>
    <r>
      <t xml:space="preserve">Kõik ettevõtted, kes tegelevad turba tootmisega, peavad vastavalt ...  välja selgitama, kas ettevõttel on vaja omada õhusaasteluba. Sellest lähtuvalt tuleb ettevõttel hinnata tootmistegevuse käigus tekkida võivate saasteainete heitkoguseid ja võrrelda neid keskkonnaministri 14.12.2016 määruse nr 67 „Tegevuse künnisvõimsused ja saasteainete heidete künniskogused, millest alates on käitise tegevuse jaoks nõutav õhusaasteluba“ § 2 alusel ja määruse lisas toodud künniskogustega. Künniskoguste ületamisel tuleb täita keskkonnaloa taotluses "Eriosa - Õhk", sest kui ületatakse sätestatud künniskogust, on ettevõte kohustatud omama õhusaasteluba. Saasteainete heitkoguste hinnang peab sisaldama kasutatavat arvutusmetoodikat, saasteainete heitkoguste arvutuskäiku ning saasteainete aastaseid heitkoguseid kõikidest käitise heiteallikatest. Juhul, kui künniskoguseid ei ületata, tuleb heitkoguste hinnang lisada taotlusele. </t>
    </r>
    <r>
      <rPr>
        <b/>
        <sz val="12"/>
        <color theme="1"/>
        <rFont val="Times New Roman"/>
        <family val="1"/>
        <charset val="186"/>
      </rPr>
      <t>Käesolev abikalkulaator aitab hinnanguliselt tuvastada turba tootmisel eralduvat osakeste heidet.</t>
    </r>
    <r>
      <rPr>
        <sz val="12"/>
        <color theme="1"/>
        <rFont val="Times New Roman"/>
        <family val="1"/>
        <charset val="186"/>
      </rPr>
      <t xml:space="preserve"> </t>
    </r>
    <r>
      <rPr>
        <b/>
        <sz val="12"/>
        <color theme="1"/>
        <rFont val="Times New Roman"/>
        <family val="1"/>
        <charset val="186"/>
      </rPr>
      <t>Arvutustabeli kasutamine ei ole kohustuslik, saadud tulemus ei ole juriidiliselt siduv.</t>
    </r>
  </si>
  <si>
    <r>
      <t xml:space="preserve">Excelis on eraldi leht "Arvutus" turba tootmisel tekkivate saasteainete arvutamiseks. </t>
    </r>
    <r>
      <rPr>
        <b/>
        <sz val="12"/>
        <color theme="1"/>
        <rFont val="Times New Roman"/>
        <family val="1"/>
        <charset val="186"/>
      </rPr>
      <t>Muuta ainult halli tasutaga lahtreid. Tulemused täidetakse automaatselt.</t>
    </r>
  </si>
  <si>
    <t>Tsüklonite kasutamine vaakumkogumisel (valikvastus)</t>
  </si>
  <si>
    <t>Kasutatud metoodika: Turba tootmiselt osakeste heide välisõhku. Hindamismetoodika. ELLE OÜ 2025</t>
  </si>
  <si>
    <t>Aunatamine</t>
  </si>
  <si>
    <t>Laadimine</t>
  </si>
  <si>
    <r>
      <t xml:space="preserve">Antud abikalkulaatoriga on võimalik hinnata turba tootmisel välisõhku eralduvate osakeste heidet. Määruse nr 67 § 2 ja määruse lisa alusel on ettevõte õhusaasteloa kohuslane, kui tootmistegevuse käigus eraldatakse välisõhku kokku </t>
    </r>
    <r>
      <rPr>
        <b/>
        <sz val="12"/>
        <color theme="1"/>
        <rFont val="Times New Roman"/>
        <family val="1"/>
        <charset val="186"/>
      </rPr>
      <t>PM-sum rohkem kui 1 tonn.</t>
    </r>
  </si>
  <si>
    <r>
      <t>Kogus, m</t>
    </r>
    <r>
      <rPr>
        <b/>
        <vertAlign val="superscript"/>
        <sz val="12"/>
        <color theme="1"/>
        <rFont val="Times New Roman"/>
        <family val="1"/>
        <charset val="186"/>
      </rPr>
      <t>3</t>
    </r>
    <r>
      <rPr>
        <b/>
        <sz val="12"/>
        <color theme="1"/>
        <rFont val="Times New Roman"/>
        <family val="1"/>
        <charset val="186"/>
      </rPr>
      <t>/a</t>
    </r>
  </si>
  <si>
    <t>PM-sum (kg/t)</t>
  </si>
  <si>
    <t>Keskmine tuule kiirus piirkonnas, m/s</t>
  </si>
  <si>
    <t>Turbamaterjali niiskussisaldus</t>
  </si>
  <si>
    <t>Tootmisala eriheited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</si>
</sst>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
    <numFmt numFmtId="167" formatCode="0.0"/>
  </numFmts>
  <fonts count="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name val="Times New Roman"/>
      <family val="1"/>
      <charset val="186"/>
    </font>
    <font>
      <u/>
      <sz val="11"/>
      <color theme="10"/>
      <name val="Calibri"/>
      <family val="2"/>
      <charset val="186"/>
      <scheme val="minor"/>
    </font>
    <font>
      <b/>
      <vertAlign val="superscript"/>
      <sz val="12"/>
      <color theme="1"/>
      <name val="Times New Roman"/>
      <family val="1"/>
      <charset val="186"/>
    </font>
    <font>
      <vertAlign val="superscript"/>
      <sz val="12"/>
      <color theme="1"/>
      <name val="Times New Roman"/>
      <family val="1"/>
      <charset val="186"/>
    </font>
    <font>
      <u/>
      <sz val="12"/>
      <color theme="10"/>
      <name val="Times New Roman"/>
      <family val="1"/>
      <charset val="186"/>
    </font>
    <font>
      <sz val="12"/>
      <color theme="0"/>
      <name val="Times New Roman"/>
      <family val="1"/>
      <charset val="186"/>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98">
    <xf numFmtId="0" fontId="0" fillId="0" borderId="0" xfId="0"/>
    <xf numFmtId="0" fontId="1" fillId="0" borderId="0" xfId="0" applyFont="1"/>
    <xf numFmtId="0" fontId="1" fillId="0" borderId="0" xfId="0" applyFont="1" applyAlignment="1">
      <alignment vertical="center"/>
    </xf>
    <xf numFmtId="0" fontId="1" fillId="3" borderId="0" xfId="0" applyFont="1" applyFill="1" applyAlignment="1">
      <alignment vertical="center"/>
    </xf>
    <xf numFmtId="0" fontId="1" fillId="3" borderId="0" xfId="0" applyFont="1" applyFill="1" applyAlignment="1">
      <alignment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0" xfId="0" applyFont="1" applyFill="1" applyAlignment="1">
      <alignment vertical="center"/>
    </xf>
    <xf numFmtId="0" fontId="3" fillId="3" borderId="7" xfId="0" applyFont="1" applyFill="1" applyBorder="1" applyAlignment="1">
      <alignment vertical="center" wrapText="1"/>
    </xf>
    <xf numFmtId="0" fontId="1" fillId="3" borderId="7"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3" fontId="1" fillId="3" borderId="1" xfId="0" applyNumberFormat="1" applyFont="1" applyFill="1" applyBorder="1" applyAlignment="1">
      <alignment horizontal="center" vertical="center"/>
    </xf>
    <xf numFmtId="165" fontId="1" fillId="3" borderId="8"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7" xfId="0" applyFont="1" applyFill="1" applyBorder="1" applyAlignment="1">
      <alignment vertical="center"/>
    </xf>
    <xf numFmtId="0" fontId="1" fillId="3" borderId="7" xfId="0" applyFont="1" applyFill="1" applyBorder="1" applyAlignment="1">
      <alignment horizontal="left" vertical="center" wrapText="1"/>
    </xf>
    <xf numFmtId="0" fontId="1" fillId="3" borderId="7" xfId="0" applyFont="1" applyFill="1" applyBorder="1" applyAlignment="1">
      <alignment vertical="center"/>
    </xf>
    <xf numFmtId="3" fontId="1" fillId="3" borderId="1" xfId="0" applyNumberFormat="1" applyFont="1" applyFill="1" applyBorder="1" applyAlignment="1">
      <alignment horizontal="center" vertical="center" wrapText="1"/>
    </xf>
    <xf numFmtId="0" fontId="1" fillId="3" borderId="8" xfId="0" applyFont="1" applyFill="1" applyBorder="1" applyAlignment="1">
      <alignment horizontal="center" vertical="center"/>
    </xf>
    <xf numFmtId="3" fontId="1" fillId="3" borderId="8" xfId="0" applyNumberFormat="1" applyFont="1" applyFill="1" applyBorder="1" applyAlignment="1">
      <alignment horizontal="center" vertical="center" wrapText="1"/>
    </xf>
    <xf numFmtId="0" fontId="1" fillId="3" borderId="9" xfId="0" applyFont="1" applyFill="1" applyBorder="1" applyAlignment="1">
      <alignment vertical="center"/>
    </xf>
    <xf numFmtId="9" fontId="1" fillId="3" borderId="1" xfId="0" applyNumberFormat="1" applyFont="1" applyFill="1" applyBorder="1" applyAlignment="1">
      <alignment horizontal="center" vertical="center"/>
    </xf>
    <xf numFmtId="0" fontId="1" fillId="3" borderId="9" xfId="0" applyFont="1" applyFill="1" applyBorder="1" applyAlignment="1">
      <alignment vertical="center" wrapText="1"/>
    </xf>
    <xf numFmtId="166" fontId="1" fillId="3" borderId="1" xfId="0" applyNumberFormat="1" applyFont="1" applyFill="1" applyBorder="1" applyAlignment="1">
      <alignment horizontal="center" vertical="center"/>
    </xf>
    <xf numFmtId="164" fontId="1" fillId="3" borderId="8" xfId="0" applyNumberFormat="1" applyFont="1" applyFill="1" applyBorder="1" applyAlignment="1">
      <alignment horizontal="center" vertical="center"/>
    </xf>
    <xf numFmtId="164" fontId="1" fillId="3" borderId="0" xfId="0" applyNumberFormat="1" applyFont="1" applyFill="1" applyAlignment="1">
      <alignment vertical="center"/>
    </xf>
    <xf numFmtId="0" fontId="1" fillId="3" borderId="1" xfId="0" applyFont="1" applyFill="1" applyBorder="1" applyAlignment="1">
      <alignment horizontal="center" vertical="center"/>
    </xf>
    <xf numFmtId="166" fontId="1" fillId="3" borderId="8" xfId="0" applyNumberFormat="1" applyFont="1" applyFill="1" applyBorder="1" applyAlignment="1">
      <alignment horizontal="center" vertical="center"/>
    </xf>
    <xf numFmtId="3" fontId="1" fillId="3" borderId="10" xfId="0" applyNumberFormat="1" applyFont="1" applyFill="1" applyBorder="1" applyAlignment="1">
      <alignment horizontal="center" vertical="center"/>
    </xf>
    <xf numFmtId="166" fontId="1" fillId="3" borderId="10" xfId="0" applyNumberFormat="1" applyFont="1" applyFill="1" applyBorder="1" applyAlignment="1">
      <alignment horizontal="center" vertical="center"/>
    </xf>
    <xf numFmtId="164" fontId="1" fillId="3" borderId="11" xfId="0" applyNumberFormat="1"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2" fillId="3" borderId="9" xfId="0" applyFont="1" applyFill="1" applyBorder="1" applyAlignment="1">
      <alignment vertical="center"/>
    </xf>
    <xf numFmtId="164" fontId="2" fillId="3" borderId="10" xfId="0" applyNumberFormat="1" applyFont="1" applyFill="1" applyBorder="1" applyAlignment="1">
      <alignment horizontal="center" vertical="center"/>
    </xf>
    <xf numFmtId="0" fontId="3" fillId="3" borderId="2" xfId="0" applyFont="1" applyFill="1" applyBorder="1" applyAlignment="1">
      <alignment vertical="center"/>
    </xf>
    <xf numFmtId="3" fontId="1" fillId="4" borderId="1" xfId="0" applyNumberFormat="1" applyFont="1" applyFill="1" applyBorder="1" applyAlignment="1" applyProtection="1">
      <alignment horizontal="center" vertical="center"/>
      <protection locked="0"/>
    </xf>
    <xf numFmtId="164" fontId="1" fillId="4" borderId="8"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9" fontId="1" fillId="4" borderId="1" xfId="0" applyNumberFormat="1" applyFont="1" applyFill="1" applyBorder="1" applyAlignment="1" applyProtection="1">
      <alignment horizontal="center" vertical="center"/>
      <protection locked="0"/>
    </xf>
    <xf numFmtId="9" fontId="1" fillId="4" borderId="10" xfId="0" applyNumberFormat="1" applyFont="1" applyFill="1" applyBorder="1" applyAlignment="1" applyProtection="1">
      <alignment horizontal="center" vertical="center"/>
      <protection locked="0"/>
    </xf>
    <xf numFmtId="166" fontId="1" fillId="3" borderId="0" xfId="0" applyNumberFormat="1" applyFont="1" applyFill="1" applyAlignment="1">
      <alignment horizontal="center" vertical="center"/>
    </xf>
    <xf numFmtId="0" fontId="1" fillId="3" borderId="0" xfId="0" applyFont="1" applyFill="1" applyAlignment="1">
      <alignment horizontal="center" vertical="center"/>
    </xf>
    <xf numFmtId="0" fontId="7" fillId="3" borderId="0" xfId="1" applyFont="1" applyFill="1" applyAlignment="1" applyProtection="1">
      <alignment vertical="center"/>
    </xf>
    <xf numFmtId="164" fontId="1" fillId="3" borderId="1" xfId="0" applyNumberFormat="1" applyFont="1" applyFill="1" applyBorder="1" applyAlignment="1">
      <alignment horizontal="center" vertical="center"/>
    </xf>
    <xf numFmtId="0" fontId="1" fillId="3" borderId="0" xfId="0" applyFont="1" applyFill="1" applyAlignment="1">
      <alignment horizontal="left" vertical="center" wrapText="1"/>
    </xf>
    <xf numFmtId="0" fontId="1" fillId="3" borderId="6" xfId="0" applyFont="1" applyFill="1" applyBorder="1" applyAlignment="1">
      <alignment vertical="center"/>
    </xf>
    <xf numFmtId="164" fontId="1" fillId="3" borderId="10" xfId="0" applyNumberFormat="1" applyFont="1" applyFill="1" applyBorder="1" applyAlignment="1">
      <alignment horizontal="center" vertical="center"/>
    </xf>
    <xf numFmtId="0" fontId="2" fillId="3" borderId="22" xfId="0" applyFont="1" applyFill="1" applyBorder="1" applyAlignment="1">
      <alignment horizontal="center" vertical="center"/>
    </xf>
    <xf numFmtId="0" fontId="2" fillId="3" borderId="26" xfId="0" applyFont="1" applyFill="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9" fontId="1" fillId="4" borderId="8" xfId="0" applyNumberFormat="1" applyFont="1" applyFill="1" applyBorder="1" applyAlignment="1" applyProtection="1">
      <alignment horizontal="center" vertical="center"/>
      <protection locked="0"/>
    </xf>
    <xf numFmtId="0" fontId="1" fillId="3" borderId="8" xfId="0" applyFont="1" applyFill="1" applyBorder="1" applyAlignment="1">
      <alignment vertical="center"/>
    </xf>
    <xf numFmtId="0" fontId="1" fillId="3" borderId="18" xfId="0" applyFont="1" applyFill="1" applyBorder="1" applyAlignment="1">
      <alignment vertical="center"/>
    </xf>
    <xf numFmtId="9" fontId="1" fillId="4" borderId="11" xfId="0" applyNumberFormat="1" applyFont="1" applyFill="1" applyBorder="1" applyAlignment="1" applyProtection="1">
      <alignment horizontal="center" vertical="center"/>
      <protection locked="0"/>
    </xf>
    <xf numFmtId="167" fontId="1" fillId="4" borderId="8" xfId="0" applyNumberFormat="1"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2" fillId="2" borderId="12" xfId="0" applyFont="1" applyFill="1" applyBorder="1" applyAlignment="1">
      <alignment horizontal="left" wrapText="1"/>
    </xf>
    <xf numFmtId="0" fontId="2" fillId="2" borderId="19" xfId="0" applyFont="1" applyFill="1" applyBorder="1" applyAlignment="1">
      <alignment horizontal="left" wrapText="1"/>
    </xf>
    <xf numFmtId="0" fontId="2" fillId="2" borderId="13" xfId="0" applyFont="1" applyFill="1" applyBorder="1" applyAlignment="1">
      <alignment horizontal="left"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6" xfId="0" applyFont="1" applyBorder="1" applyAlignment="1">
      <alignment horizontal="left" vertical="center" wrapText="1"/>
    </xf>
    <xf numFmtId="0" fontId="1" fillId="0" borderId="18" xfId="0" applyFont="1" applyBorder="1" applyAlignment="1">
      <alignment horizontal="left" vertical="center" wrapText="1"/>
    </xf>
    <xf numFmtId="0" fontId="1" fillId="0" borderId="17" xfId="0" applyFont="1" applyBorder="1" applyAlignment="1">
      <alignment horizontal="left" vertical="center" wrapText="1"/>
    </xf>
    <xf numFmtId="0" fontId="1" fillId="0" borderId="12" xfId="0" applyFont="1" applyBorder="1" applyAlignment="1">
      <alignment horizontal="left" vertical="center" wrapText="1"/>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2" borderId="12" xfId="0" applyFont="1" applyFill="1" applyBorder="1" applyAlignment="1">
      <alignment horizontal="left"/>
    </xf>
    <xf numFmtId="0" fontId="2" fillId="2" borderId="19" xfId="0" applyFont="1" applyFill="1" applyBorder="1" applyAlignment="1">
      <alignment horizontal="left"/>
    </xf>
    <xf numFmtId="0" fontId="2" fillId="2" borderId="13" xfId="0" applyFont="1" applyFill="1" applyBorder="1" applyAlignment="1">
      <alignment horizontal="left"/>
    </xf>
    <xf numFmtId="0" fontId="2" fillId="3" borderId="1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3" xfId="0" applyFont="1" applyFill="1" applyBorder="1" applyAlignment="1">
      <alignment horizontal="center" vertical="center"/>
    </xf>
  </cellXfs>
  <cellStyles count="2">
    <cellStyle name="Hyperlink" xfId="1" builtinId="8"/>
    <cellStyle name="Normal" xfId="0" builtinId="0"/>
  </cellStyles>
  <dxfs count="2">
    <dxf>
      <fill>
        <patternFill>
          <bgColor theme="9" tint="0.59996337778862885"/>
        </patternFill>
      </fill>
    </dxf>
    <dxf>
      <fill>
        <patternFill>
          <bgColor rgb="FFF78471"/>
        </patternFill>
      </fill>
    </dxf>
  </dxfs>
  <tableStyles count="0" defaultTableStyle="TableStyleMedium2" defaultPivotStyle="PivotStyleLight16"/>
  <colors>
    <mruColors>
      <color rgb="FFF7F7F7"/>
      <color rgb="FFFDFDFD"/>
      <color rgb="FFFF9999"/>
      <color rgb="FFF784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0"/>
  <sheetViews>
    <sheetView workbookViewId="0">
      <selection activeCell="E10" sqref="E10"/>
    </sheetView>
  </sheetViews>
  <sheetFormatPr defaultColWidth="8.85546875" defaultRowHeight="15.75" x14ac:dyDescent="0.25"/>
  <cols>
    <col min="1" max="1" width="8.85546875" style="1"/>
    <col min="2" max="2" width="34.42578125" style="1" customWidth="1"/>
    <col min="3" max="3" width="25.7109375" style="1" customWidth="1"/>
    <col min="4" max="4" width="30.140625" style="1" customWidth="1"/>
    <col min="5" max="5" width="38.28515625" style="1" customWidth="1"/>
    <col min="6" max="6" width="11.28515625" style="1" bestFit="1" customWidth="1"/>
    <col min="7" max="16384" width="8.85546875" style="1"/>
  </cols>
  <sheetData>
    <row r="1" spans="2:12" ht="16.5" thickBot="1" x14ac:dyDescent="0.3"/>
    <row r="2" spans="2:12" ht="16.5" thickBot="1" x14ac:dyDescent="0.3">
      <c r="B2" s="61" t="s">
        <v>0</v>
      </c>
      <c r="C2" s="62"/>
      <c r="D2" s="62"/>
      <c r="E2" s="63"/>
    </row>
    <row r="3" spans="2:12" ht="44.1" customHeight="1" x14ac:dyDescent="0.25">
      <c r="B3" s="64" t="s">
        <v>38</v>
      </c>
      <c r="C3" s="65"/>
      <c r="D3" s="65"/>
      <c r="E3" s="66"/>
    </row>
    <row r="4" spans="2:12" ht="45" customHeight="1" x14ac:dyDescent="0.25">
      <c r="B4" s="67"/>
      <c r="C4" s="68"/>
      <c r="D4" s="68"/>
      <c r="E4" s="69"/>
    </row>
    <row r="5" spans="2:12" ht="49.5" customHeight="1" thickBot="1" x14ac:dyDescent="0.3">
      <c r="B5" s="70"/>
      <c r="C5" s="71"/>
      <c r="D5" s="71"/>
      <c r="E5" s="72"/>
      <c r="L5" s="2"/>
    </row>
    <row r="6" spans="2:12" ht="39.75" customHeight="1" thickBot="1" x14ac:dyDescent="0.3">
      <c r="B6" s="73" t="s">
        <v>44</v>
      </c>
      <c r="C6" s="74"/>
      <c r="D6" s="74"/>
      <c r="E6" s="75"/>
    </row>
    <row r="7" spans="2:12" ht="16.5" thickBot="1" x14ac:dyDescent="0.3">
      <c r="B7" s="76" t="s">
        <v>1</v>
      </c>
      <c r="C7" s="77"/>
      <c r="D7" s="77"/>
      <c r="E7" s="78"/>
    </row>
    <row r="8" spans="2:12" ht="19.5" customHeight="1" x14ac:dyDescent="0.25">
      <c r="B8" s="64" t="s">
        <v>39</v>
      </c>
      <c r="C8" s="65"/>
      <c r="D8" s="65"/>
      <c r="E8" s="66"/>
    </row>
    <row r="9" spans="2:12" ht="18.600000000000001" customHeight="1" thickBot="1" x14ac:dyDescent="0.3">
      <c r="B9" s="70"/>
      <c r="C9" s="71"/>
      <c r="D9" s="71"/>
      <c r="E9" s="72"/>
    </row>
    <row r="10" spans="2:12" ht="45" customHeight="1" x14ac:dyDescent="0.25"/>
  </sheetData>
  <mergeCells count="5">
    <mergeCell ref="B2:E2"/>
    <mergeCell ref="B3:E5"/>
    <mergeCell ref="B6:E6"/>
    <mergeCell ref="B7:E7"/>
    <mergeCell ref="B8:E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2586D-A53C-493C-8DB3-9EF271074D36}">
  <dimension ref="B1:K32"/>
  <sheetViews>
    <sheetView tabSelected="1" zoomScaleNormal="100" workbookViewId="0">
      <selection activeCell="J8" sqref="J8"/>
    </sheetView>
  </sheetViews>
  <sheetFormatPr defaultColWidth="8.85546875" defaultRowHeight="15.75" x14ac:dyDescent="0.25"/>
  <cols>
    <col min="1" max="1" width="3.28515625" style="3" customWidth="1"/>
    <col min="2" max="2" width="30.140625" style="3" customWidth="1"/>
    <col min="3" max="3" width="30.28515625" style="3" customWidth="1"/>
    <col min="4" max="4" width="29.85546875" style="3" customWidth="1"/>
    <col min="5" max="5" width="25" style="3" customWidth="1"/>
    <col min="6" max="6" width="12.85546875" style="3" customWidth="1"/>
    <col min="7" max="7" width="24.140625" style="3" customWidth="1"/>
    <col min="8" max="8" width="22.85546875" style="3" customWidth="1"/>
    <col min="9" max="9" width="23" style="3" customWidth="1"/>
    <col min="10" max="10" width="33.85546875" style="3" customWidth="1"/>
    <col min="11" max="16384" width="8.85546875" style="3"/>
  </cols>
  <sheetData>
    <row r="1" spans="2:11" ht="16.5" thickBot="1" x14ac:dyDescent="0.3"/>
    <row r="2" spans="2:11" ht="16.350000000000001" customHeight="1" thickBot="1" x14ac:dyDescent="0.3">
      <c r="B2" s="86" t="s">
        <v>12</v>
      </c>
      <c r="C2" s="87"/>
      <c r="D2" s="88"/>
      <c r="G2" s="95" t="s">
        <v>31</v>
      </c>
      <c r="H2" s="96"/>
      <c r="I2" s="96"/>
      <c r="J2" s="97"/>
    </row>
    <row r="3" spans="2:11" ht="18.75" x14ac:dyDescent="0.25">
      <c r="B3" s="5"/>
      <c r="C3" s="6" t="s">
        <v>13</v>
      </c>
      <c r="D3" s="7" t="s">
        <v>36</v>
      </c>
      <c r="G3" s="37" t="s">
        <v>41</v>
      </c>
      <c r="H3" s="11"/>
      <c r="I3" s="11"/>
      <c r="J3" s="12"/>
    </row>
    <row r="4" spans="2:11" x14ac:dyDescent="0.25">
      <c r="B4" s="9" t="s">
        <v>9</v>
      </c>
      <c r="C4" s="38">
        <f>65.791*1000</f>
        <v>65791</v>
      </c>
      <c r="D4" s="39">
        <v>0.13700000000000001</v>
      </c>
      <c r="G4" s="50" t="s">
        <v>25</v>
      </c>
      <c r="H4" s="51"/>
      <c r="I4" s="47"/>
      <c r="J4" s="59" t="s">
        <v>28</v>
      </c>
    </row>
    <row r="5" spans="2:11" x14ac:dyDescent="0.25">
      <c r="B5" s="10" t="s">
        <v>10</v>
      </c>
      <c r="C5" s="38">
        <f>4141.057*1000</f>
        <v>4141057</v>
      </c>
      <c r="D5" s="39">
        <v>0.21199999999999999</v>
      </c>
      <c r="G5" s="16" t="s">
        <v>4</v>
      </c>
      <c r="H5" s="15" t="s">
        <v>23</v>
      </c>
      <c r="I5" s="53"/>
      <c r="J5" s="59" t="s">
        <v>24</v>
      </c>
      <c r="K5" s="45"/>
    </row>
    <row r="6" spans="2:11" x14ac:dyDescent="0.25">
      <c r="B6" s="10" t="s">
        <v>14</v>
      </c>
      <c r="C6" s="13">
        <f>SUM(C4:C5)</f>
        <v>4206848</v>
      </c>
      <c r="D6" s="14">
        <f>SUMPRODUCT(C4:C5,D4:D5)/C6</f>
        <v>0.21082707314359825</v>
      </c>
      <c r="G6" s="18" t="s">
        <v>17</v>
      </c>
      <c r="H6" s="28">
        <v>2.2949999999999999</v>
      </c>
      <c r="I6" s="53"/>
      <c r="J6" s="60" t="s">
        <v>27</v>
      </c>
    </row>
    <row r="7" spans="2:11" x14ac:dyDescent="0.25">
      <c r="B7" s="10"/>
      <c r="C7" s="28"/>
      <c r="D7" s="20"/>
      <c r="G7" s="18" t="s">
        <v>18</v>
      </c>
      <c r="H7" s="28">
        <v>4.1310000000000002</v>
      </c>
      <c r="I7" s="53"/>
      <c r="J7" s="52" t="s">
        <v>30</v>
      </c>
    </row>
    <row r="8" spans="2:11" x14ac:dyDescent="0.25">
      <c r="B8" s="17" t="s">
        <v>15</v>
      </c>
      <c r="C8" s="38">
        <v>190000</v>
      </c>
      <c r="D8" s="20"/>
      <c r="G8" s="18" t="s">
        <v>19</v>
      </c>
      <c r="H8" s="28">
        <v>1.377</v>
      </c>
      <c r="I8" s="53"/>
      <c r="J8" s="54">
        <v>0.7</v>
      </c>
    </row>
    <row r="9" spans="2:11" ht="18.75" x14ac:dyDescent="0.25">
      <c r="B9" s="17" t="s">
        <v>16</v>
      </c>
      <c r="C9" s="19">
        <f>C8/D6</f>
        <v>901212.53009373927</v>
      </c>
      <c r="D9" s="20"/>
      <c r="G9" s="18" t="s">
        <v>20</v>
      </c>
      <c r="H9" s="28">
        <v>8.5679999999999996</v>
      </c>
      <c r="I9" s="53"/>
      <c r="J9" s="48"/>
    </row>
    <row r="10" spans="2:11" ht="18.75" x14ac:dyDescent="0.25">
      <c r="B10" s="17" t="s">
        <v>32</v>
      </c>
      <c r="C10" s="40">
        <v>750</v>
      </c>
      <c r="D10" s="20"/>
      <c r="G10" s="18" t="s">
        <v>21</v>
      </c>
      <c r="H10" s="28">
        <v>7.4970000000000008</v>
      </c>
      <c r="I10" s="44"/>
      <c r="J10" s="55" t="s">
        <v>47</v>
      </c>
    </row>
    <row r="11" spans="2:11" ht="18.75" x14ac:dyDescent="0.25">
      <c r="B11" s="18"/>
      <c r="C11" s="15" t="s">
        <v>37</v>
      </c>
      <c r="D11" s="7" t="s">
        <v>45</v>
      </c>
      <c r="G11" s="50" t="s">
        <v>25</v>
      </c>
      <c r="J11" s="58">
        <v>3.7</v>
      </c>
    </row>
    <row r="12" spans="2:11" x14ac:dyDescent="0.25">
      <c r="B12" s="18" t="s">
        <v>21</v>
      </c>
      <c r="C12" s="41">
        <v>0</v>
      </c>
      <c r="D12" s="21">
        <f>C9*C12</f>
        <v>0</v>
      </c>
      <c r="G12" s="16" t="s">
        <v>4</v>
      </c>
      <c r="H12" s="15" t="s">
        <v>46</v>
      </c>
      <c r="J12" s="20" t="s">
        <v>48</v>
      </c>
    </row>
    <row r="13" spans="2:11" x14ac:dyDescent="0.25">
      <c r="B13" s="18" t="s">
        <v>20</v>
      </c>
      <c r="C13" s="23">
        <f>1-C12</f>
        <v>1</v>
      </c>
      <c r="D13" s="21">
        <f>C9-D12</f>
        <v>901212.53009373927</v>
      </c>
      <c r="G13" s="18" t="s">
        <v>42</v>
      </c>
      <c r="H13" s="46">
        <f>0.0016*(($J$11/2.2)^1.3/($J$13/2)^1.4)</f>
        <v>2.99357914723406E-2</v>
      </c>
      <c r="J13" s="54">
        <v>0.4</v>
      </c>
    </row>
    <row r="14" spans="2:11" ht="32.25" thickBot="1" x14ac:dyDescent="0.3">
      <c r="B14" s="24" t="s">
        <v>40</v>
      </c>
      <c r="C14" s="42" t="s">
        <v>24</v>
      </c>
      <c r="D14" s="34"/>
      <c r="G14" s="22" t="s">
        <v>43</v>
      </c>
      <c r="H14" s="49">
        <f>0.0016*(($J$11/2.2)^1.3/($J$14/2)^1.4)</f>
        <v>1.9167566007392417E-2</v>
      </c>
      <c r="I14" s="56"/>
      <c r="J14" s="57">
        <v>0.55000000000000004</v>
      </c>
    </row>
    <row r="15" spans="2:11" x14ac:dyDescent="0.25">
      <c r="B15" s="4"/>
      <c r="C15" s="2"/>
      <c r="D15" s="44"/>
    </row>
    <row r="16" spans="2:11" x14ac:dyDescent="0.25">
      <c r="B16" s="4"/>
      <c r="D16" s="44"/>
    </row>
    <row r="17" spans="2:10" x14ac:dyDescent="0.25">
      <c r="B17" s="4"/>
      <c r="D17" s="44"/>
    </row>
    <row r="18" spans="2:10" ht="16.5" thickBot="1" x14ac:dyDescent="0.3"/>
    <row r="19" spans="2:10" ht="16.350000000000001" customHeight="1" x14ac:dyDescent="0.25">
      <c r="B19" s="86" t="s">
        <v>11</v>
      </c>
      <c r="C19" s="87"/>
      <c r="D19" s="87"/>
      <c r="E19" s="88"/>
      <c r="G19" s="79" t="s">
        <v>49</v>
      </c>
      <c r="H19" s="80"/>
      <c r="I19" s="80"/>
      <c r="J19" s="81"/>
    </row>
    <row r="20" spans="2:10" ht="31.35" customHeight="1" x14ac:dyDescent="0.25">
      <c r="B20" s="89" t="s">
        <v>2</v>
      </c>
      <c r="C20" s="90"/>
      <c r="D20" s="90"/>
      <c r="E20" s="91"/>
      <c r="G20" s="92" t="s">
        <v>3</v>
      </c>
      <c r="H20" s="93"/>
      <c r="I20" s="93" t="s">
        <v>33</v>
      </c>
      <c r="J20" s="94"/>
    </row>
    <row r="21" spans="2:10" ht="20.100000000000001" customHeight="1" x14ac:dyDescent="0.25">
      <c r="B21" s="16" t="s">
        <v>4</v>
      </c>
      <c r="C21" s="15" t="s">
        <v>29</v>
      </c>
      <c r="D21" s="15" t="s">
        <v>35</v>
      </c>
      <c r="E21" s="7" t="s">
        <v>34</v>
      </c>
      <c r="F21" s="8"/>
      <c r="G21" s="16" t="s">
        <v>4</v>
      </c>
      <c r="H21" s="15" t="s">
        <v>22</v>
      </c>
      <c r="I21" s="15" t="s">
        <v>4</v>
      </c>
      <c r="J21" s="7" t="s">
        <v>22</v>
      </c>
    </row>
    <row r="22" spans="2:10" x14ac:dyDescent="0.25">
      <c r="B22" s="18" t="s">
        <v>17</v>
      </c>
      <c r="C22" s="13">
        <f>$C$9</f>
        <v>901212.53009373927</v>
      </c>
      <c r="D22" s="25">
        <f>H22</f>
        <v>3.0599999999999998E-3</v>
      </c>
      <c r="E22" s="26">
        <f>C22*D22/1000</f>
        <v>2.7577103420868418</v>
      </c>
      <c r="F22" s="27"/>
      <c r="G22" s="18" t="s">
        <v>17</v>
      </c>
      <c r="H22" s="25">
        <f>H6/$C$10</f>
        <v>3.0599999999999998E-3</v>
      </c>
      <c r="I22" s="28" t="s">
        <v>17</v>
      </c>
      <c r="J22" s="20"/>
    </row>
    <row r="23" spans="2:10" x14ac:dyDescent="0.25">
      <c r="B23" s="18" t="s">
        <v>18</v>
      </c>
      <c r="C23" s="13">
        <f>$C$9</f>
        <v>901212.53009373927</v>
      </c>
      <c r="D23" s="25">
        <f>H23</f>
        <v>5.5079999999999999E-3</v>
      </c>
      <c r="E23" s="26">
        <f t="shared" ref="E23:E28" si="0">C23*D23/1000</f>
        <v>4.9638786157563155</v>
      </c>
      <c r="F23" s="27"/>
      <c r="G23" s="18" t="s">
        <v>18</v>
      </c>
      <c r="H23" s="25">
        <f>H7/$C$10</f>
        <v>5.5079999999999999E-3</v>
      </c>
      <c r="I23" s="28" t="s">
        <v>18</v>
      </c>
      <c r="J23" s="20"/>
    </row>
    <row r="24" spans="2:10" x14ac:dyDescent="0.25">
      <c r="B24" s="18" t="s">
        <v>19</v>
      </c>
      <c r="C24" s="13">
        <f>IF(C12&gt;0,D12,0)</f>
        <v>0</v>
      </c>
      <c r="D24" s="25">
        <f>H24</f>
        <v>1.836E-3</v>
      </c>
      <c r="E24" s="26">
        <f>C24*D24/1000</f>
        <v>0</v>
      </c>
      <c r="F24" s="27"/>
      <c r="G24" s="18" t="s">
        <v>19</v>
      </c>
      <c r="H24" s="25">
        <f>H8/$C$10</f>
        <v>1.836E-3</v>
      </c>
      <c r="I24" s="28" t="s">
        <v>19</v>
      </c>
      <c r="J24" s="20"/>
    </row>
    <row r="25" spans="2:10" x14ac:dyDescent="0.25">
      <c r="B25" s="18" t="s">
        <v>20</v>
      </c>
      <c r="C25" s="13">
        <f>IF(C13&gt;0,$D$13,0)</f>
        <v>901212.53009373927</v>
      </c>
      <c r="D25" s="25">
        <f>IF(C14="jah",J25,H25)</f>
        <v>3.4272000000000005E-3</v>
      </c>
      <c r="E25" s="26">
        <f>C25*D25/1000</f>
        <v>3.0886355831372638</v>
      </c>
      <c r="F25" s="27"/>
      <c r="G25" s="18" t="s">
        <v>20</v>
      </c>
      <c r="H25" s="25">
        <f>H9/$C$10</f>
        <v>1.1424E-2</v>
      </c>
      <c r="I25" s="28" t="s">
        <v>20</v>
      </c>
      <c r="J25" s="29">
        <f>H25*(1-$J$8)</f>
        <v>3.4272000000000005E-3</v>
      </c>
    </row>
    <row r="26" spans="2:10" ht="16.5" thickBot="1" x14ac:dyDescent="0.3">
      <c r="B26" s="18" t="s">
        <v>21</v>
      </c>
      <c r="C26" s="13">
        <f>IF(C12&gt;0,D12,0)</f>
        <v>0</v>
      </c>
      <c r="D26" s="25">
        <f>H26</f>
        <v>9.9960000000000014E-3</v>
      </c>
      <c r="E26" s="26">
        <f t="shared" si="0"/>
        <v>0</v>
      </c>
      <c r="F26" s="27"/>
      <c r="G26" s="22" t="s">
        <v>21</v>
      </c>
      <c r="H26" s="31">
        <f>H10/$C$10</f>
        <v>9.9960000000000014E-3</v>
      </c>
      <c r="I26" s="33" t="s">
        <v>21</v>
      </c>
      <c r="J26" s="34"/>
    </row>
    <row r="27" spans="2:10" x14ac:dyDescent="0.25">
      <c r="B27" s="18" t="s">
        <v>42</v>
      </c>
      <c r="C27" s="13">
        <f t="shared" ref="C27:C28" si="1">$C$9</f>
        <v>901212.53009373927</v>
      </c>
      <c r="D27" s="25">
        <f>H13*$D$6</f>
        <v>6.3112752983506566E-3</v>
      </c>
      <c r="E27" s="26">
        <f t="shared" si="0"/>
        <v>5.6878003797447141</v>
      </c>
      <c r="F27" s="27"/>
      <c r="H27" s="43"/>
      <c r="I27" s="44"/>
      <c r="J27" s="44"/>
    </row>
    <row r="28" spans="2:10" ht="16.5" thickBot="1" x14ac:dyDescent="0.3">
      <c r="B28" s="22" t="s">
        <v>43</v>
      </c>
      <c r="C28" s="30">
        <f t="shared" si="1"/>
        <v>901212.53009373927</v>
      </c>
      <c r="D28" s="31">
        <f>H14*$D$6</f>
        <v>4.0410418406252686E-3</v>
      </c>
      <c r="E28" s="32">
        <f t="shared" si="0"/>
        <v>3.6418375414045596</v>
      </c>
      <c r="F28" s="27"/>
      <c r="H28" s="43"/>
      <c r="I28" s="44"/>
      <c r="J28" s="44"/>
    </row>
    <row r="29" spans="2:10" ht="16.5" thickBot="1" x14ac:dyDescent="0.3">
      <c r="C29" s="44"/>
      <c r="D29" s="44"/>
      <c r="E29" s="44"/>
    </row>
    <row r="30" spans="2:10" ht="16.350000000000001" customHeight="1" x14ac:dyDescent="0.25">
      <c r="B30" s="79" t="s">
        <v>26</v>
      </c>
      <c r="C30" s="80"/>
      <c r="D30" s="80"/>
      <c r="E30" s="81"/>
    </row>
    <row r="31" spans="2:10" ht="19.350000000000001" customHeight="1" x14ac:dyDescent="0.25">
      <c r="B31" s="16" t="s">
        <v>5</v>
      </c>
      <c r="C31" s="15" t="s">
        <v>7</v>
      </c>
      <c r="D31" s="82" t="s">
        <v>8</v>
      </c>
      <c r="E31" s="83"/>
    </row>
    <row r="32" spans="2:10" ht="52.5" customHeight="1" thickBot="1" x14ac:dyDescent="0.3">
      <c r="B32" s="35" t="s">
        <v>6</v>
      </c>
      <c r="C32" s="36">
        <f>SUM(E22:E28)</f>
        <v>20.139862462129695</v>
      </c>
      <c r="D32" s="84" t="str">
        <f>IF(C32&gt;1,"JAH. Määruses nr 67 kehtestatud saasteaine künniskogus on ületatud, ettevõte on õhusaasteloa kohuslane.","EI. Määruses nr 67 kehtestatud saasteaine künniskogus ei ole ületatud.")</f>
        <v>JAH. Määruses nr 67 kehtestatud saasteaine künniskogus on ületatud, ettevõte on õhusaasteloa kohuslane.</v>
      </c>
      <c r="E32" s="85"/>
    </row>
  </sheetData>
  <sheetProtection algorithmName="SHA-512" hashValue="TMsQ3ks9e6dOHPkyhPu0eufTlk1SL2pMV++1F3BJHvgu1jHEHBK9vwRmqx/EF/UU+XMuZOfb5f9S3QtXLadOBg==" saltValue="oWRDuGhfWrnqRo4r3DrvVQ==" spinCount="100000" sheet="1" objects="1" scenarios="1"/>
  <protectedRanges>
    <protectedRange sqref="J11" name="Range1"/>
  </protectedRanges>
  <mergeCells count="10">
    <mergeCell ref="G19:J19"/>
    <mergeCell ref="B20:E20"/>
    <mergeCell ref="G20:H20"/>
    <mergeCell ref="I20:J20"/>
    <mergeCell ref="G2:J2"/>
    <mergeCell ref="B30:E30"/>
    <mergeCell ref="D31:E31"/>
    <mergeCell ref="D32:E32"/>
    <mergeCell ref="B2:D2"/>
    <mergeCell ref="B19:E19"/>
  </mergeCells>
  <conditionalFormatting sqref="C32">
    <cfRule type="expression" dxfId="1" priority="1">
      <formula>IF(C32&gt;1,C32&lt;9.99999999999999E+25)</formula>
    </cfRule>
    <cfRule type="expression" dxfId="0" priority="2">
      <formula>IF(C32&gt;0,C32&lt;=1)</formula>
    </cfRule>
  </conditionalFormatting>
  <dataValidations disablePrompts="1" count="1">
    <dataValidation type="list" allowBlank="1" showInputMessage="1" showErrorMessage="1" sqref="C14" xr:uid="{A76D5CEA-95C9-4CA0-9723-F98617D6323B}">
      <formula1>$J$5:$J$6</formula1>
    </dataValidation>
  </dataValidations>
  <pageMargins left="0.7" right="0.7" top="0.75" bottom="0.75" header="0.3" footer="0.3"/>
  <pageSetup paperSize="9" orientation="portrait" r:id="rId1"/>
  <ignoredErrors>
    <ignoredError sqref="D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Abi</vt:lpstr>
      <vt:lpstr>Arvutus</vt:lpstr>
    </vt:vector>
  </TitlesOfParts>
  <Manager/>
  <Company>ELLE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Osakeste heite turba tootmiselt</dc:title>
  <dc:subject/>
  <dc:creator>Hendrik Klaas</dc:creator>
  <cp:keywords/>
  <dc:description/>
  <cp:lastModifiedBy>Hendrik Klaas</cp:lastModifiedBy>
  <cp:revision/>
  <dcterms:created xsi:type="dcterms:W3CDTF">2021-02-24T09:52:55Z</dcterms:created>
  <dcterms:modified xsi:type="dcterms:W3CDTF">2025-04-09T07:01:14Z</dcterms:modified>
  <cp:category/>
  <cp:contentStatus/>
</cp:coreProperties>
</file>